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5473_64ad552749313" sheetId="1" r:id="rId1"/>
  </sheets>
  <definedNames>
    <definedName name="_xlnm._FilterDatabase" localSheetId="0" hidden="1">'5473_64ad552749313'!$A$2:$J$65</definedName>
    <definedName name="_xlnm.Print_Area" localSheetId="0">'5473_64ad552749313'!$A$1:$I$66</definedName>
    <definedName name="_xlnm.Print_Titles" localSheetId="0">'5473_64ad552749313'!$1:$2</definedName>
  </definedNames>
  <calcPr calcId="144525"/>
</workbook>
</file>

<file path=xl/sharedStrings.xml><?xml version="1.0" encoding="utf-8"?>
<sst xmlns="http://schemas.openxmlformats.org/spreadsheetml/2006/main" count="150" uniqueCount="36">
  <si>
    <t xml:space="preserve">    东安县2023年公开招聘教师拟聘用人员名单</t>
  </si>
  <si>
    <t>序号</t>
  </si>
  <si>
    <t>姓名</t>
  </si>
  <si>
    <t>性别</t>
  </si>
  <si>
    <t>准考证号</t>
  </si>
  <si>
    <t>岗位代码</t>
  </si>
  <si>
    <t>岗位名称</t>
  </si>
  <si>
    <t>招聘单位</t>
  </si>
  <si>
    <t>综合
成绩</t>
  </si>
  <si>
    <t>备注</t>
  </si>
  <si>
    <t>地理教师</t>
  </si>
  <si>
    <t>初中</t>
  </si>
  <si>
    <t>化学教师</t>
  </si>
  <si>
    <t>美术教师</t>
  </si>
  <si>
    <t>生物教师</t>
  </si>
  <si>
    <t>数学教师</t>
  </si>
  <si>
    <t>屈灵</t>
  </si>
  <si>
    <t>女</t>
  </si>
  <si>
    <t>202301220930</t>
  </si>
  <si>
    <t>体育教师</t>
  </si>
  <si>
    <t>物理教师</t>
  </si>
  <si>
    <t>周珺洁</t>
  </si>
  <si>
    <t>心理健康教育教师</t>
  </si>
  <si>
    <t>信息技术教师</t>
  </si>
  <si>
    <t>音乐教师</t>
  </si>
  <si>
    <t>英语教师</t>
  </si>
  <si>
    <t>陈婧</t>
  </si>
  <si>
    <t>202301222201</t>
  </si>
  <si>
    <t>语文教师</t>
  </si>
  <si>
    <t>刘淑健</t>
  </si>
  <si>
    <t>202301220335</t>
  </si>
  <si>
    <t>政治教师</t>
  </si>
  <si>
    <t>高中</t>
  </si>
  <si>
    <t>吴可欣</t>
  </si>
  <si>
    <t>202301229018</t>
  </si>
  <si>
    <t>小学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</si>
</sst>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41" workbookViewId="0">
      <selection activeCell="K8" sqref="K8"/>
    </sheetView>
  </sheetViews>
  <sheetFormatPr defaultColWidth="9.5" defaultRowHeight="14.25" customHeight="1"/>
  <cols>
    <col min="1" max="1" width="6.375" style="2" customWidth="1"/>
    <col min="2" max="2" width="12" style="2" customWidth="1"/>
    <col min="3" max="3" width="7.5" style="2" customWidth="1"/>
    <col min="4" max="4" width="14.125" style="2" customWidth="1"/>
    <col min="5" max="5" width="7" style="2" customWidth="1"/>
    <col min="6" max="6" width="17.625" style="2" customWidth="1"/>
    <col min="7" max="7" width="12.375" style="2" customWidth="1"/>
    <col min="8" max="8" width="11.625" style="3" customWidth="1"/>
    <col min="9" max="9" width="8.5" style="2" customWidth="1"/>
    <col min="10" max="16384" width="9.5" style="2"/>
  </cols>
  <sheetData>
    <row r="1" ht="22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="1" customFormat="1" ht="2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</row>
    <row r="3" ht="22" customHeight="1" spans="1:9">
      <c r="A3" s="9">
        <v>1</v>
      </c>
      <c r="B3" s="9" t="str">
        <f>"周富洁"</f>
        <v>周富洁</v>
      </c>
      <c r="C3" s="9" t="str">
        <f>"女"</f>
        <v>女</v>
      </c>
      <c r="D3" s="9" t="str">
        <f>"202301224024"</f>
        <v>202301224024</v>
      </c>
      <c r="E3" s="9" t="str">
        <f>"13"</f>
        <v>13</v>
      </c>
      <c r="F3" s="9" t="s">
        <v>10</v>
      </c>
      <c r="G3" s="9" t="s">
        <v>11</v>
      </c>
      <c r="H3" s="10">
        <v>81.3</v>
      </c>
      <c r="I3" s="9"/>
    </row>
    <row r="4" ht="22" customHeight="1" spans="1:9">
      <c r="A4" s="9">
        <v>2</v>
      </c>
      <c r="B4" s="9" t="str">
        <f>"彭毅"</f>
        <v>彭毅</v>
      </c>
      <c r="C4" s="9" t="str">
        <f>"男"</f>
        <v>男</v>
      </c>
      <c r="D4" s="9" t="str">
        <f>"202301224030"</f>
        <v>202301224030</v>
      </c>
      <c r="E4" s="9" t="str">
        <f>"13"</f>
        <v>13</v>
      </c>
      <c r="F4" s="9" t="s">
        <v>10</v>
      </c>
      <c r="G4" s="9" t="s">
        <v>11</v>
      </c>
      <c r="H4" s="10">
        <v>81.11</v>
      </c>
      <c r="I4" s="9"/>
    </row>
    <row r="5" ht="22" customHeight="1" spans="1:9">
      <c r="A5" s="9">
        <v>3</v>
      </c>
      <c r="B5" s="9" t="str">
        <f>"唐纯"</f>
        <v>唐纯</v>
      </c>
      <c r="C5" s="9" t="str">
        <f>"女"</f>
        <v>女</v>
      </c>
      <c r="D5" s="9" t="str">
        <f>"202301223917"</f>
        <v>202301223917</v>
      </c>
      <c r="E5" s="9" t="str">
        <f>"15"</f>
        <v>15</v>
      </c>
      <c r="F5" s="9" t="s">
        <v>12</v>
      </c>
      <c r="G5" s="9" t="s">
        <v>11</v>
      </c>
      <c r="H5" s="10">
        <v>83.155</v>
      </c>
      <c r="I5" s="9"/>
    </row>
    <row r="6" ht="22" customHeight="1" spans="1:9">
      <c r="A6" s="9">
        <v>4</v>
      </c>
      <c r="B6" s="9" t="str">
        <f>"王相"</f>
        <v>王相</v>
      </c>
      <c r="C6" s="9" t="str">
        <f>"男"</f>
        <v>男</v>
      </c>
      <c r="D6" s="9" t="str">
        <f>"202301223906"</f>
        <v>202301223906</v>
      </c>
      <c r="E6" s="9" t="str">
        <f>"15"</f>
        <v>15</v>
      </c>
      <c r="F6" s="9" t="s">
        <v>12</v>
      </c>
      <c r="G6" s="9" t="s">
        <v>11</v>
      </c>
      <c r="H6" s="10">
        <v>81.565</v>
      </c>
      <c r="I6" s="9"/>
    </row>
    <row r="7" ht="22" customHeight="1" spans="1:9">
      <c r="A7" s="9">
        <v>5</v>
      </c>
      <c r="B7" s="9" t="str">
        <f>"李硕"</f>
        <v>李硕</v>
      </c>
      <c r="C7" s="9" t="str">
        <f>"男"</f>
        <v>男</v>
      </c>
      <c r="D7" s="9" t="str">
        <f>"202301223715"</f>
        <v>202301223715</v>
      </c>
      <c r="E7" s="9" t="str">
        <f>"19"</f>
        <v>19</v>
      </c>
      <c r="F7" s="9" t="s">
        <v>13</v>
      </c>
      <c r="G7" s="9" t="s">
        <v>11</v>
      </c>
      <c r="H7" s="10">
        <v>85.13</v>
      </c>
      <c r="I7" s="9"/>
    </row>
    <row r="8" ht="22" customHeight="1" spans="1:9">
      <c r="A8" s="9">
        <v>6</v>
      </c>
      <c r="B8" s="9" t="str">
        <f>"秦嘉斐"</f>
        <v>秦嘉斐</v>
      </c>
      <c r="C8" s="9" t="str">
        <f t="shared" ref="C8:C13" si="0">"女"</f>
        <v>女</v>
      </c>
      <c r="D8" s="9" t="str">
        <f>"202301223020"</f>
        <v>202301223020</v>
      </c>
      <c r="E8" s="9" t="str">
        <f>"19"</f>
        <v>19</v>
      </c>
      <c r="F8" s="9" t="s">
        <v>13</v>
      </c>
      <c r="G8" s="9" t="s">
        <v>11</v>
      </c>
      <c r="H8" s="10">
        <v>84.28</v>
      </c>
      <c r="I8" s="9"/>
    </row>
    <row r="9" ht="22" customHeight="1" spans="1:9">
      <c r="A9" s="9">
        <v>7</v>
      </c>
      <c r="B9" s="9" t="str">
        <f>"李燕灵"</f>
        <v>李燕灵</v>
      </c>
      <c r="C9" s="9" t="str">
        <f t="shared" si="0"/>
        <v>女</v>
      </c>
      <c r="D9" s="9" t="str">
        <f>"202301224819"</f>
        <v>202301224819</v>
      </c>
      <c r="E9" s="9" t="str">
        <f>"16"</f>
        <v>16</v>
      </c>
      <c r="F9" s="9" t="s">
        <v>14</v>
      </c>
      <c r="G9" s="9" t="s">
        <v>11</v>
      </c>
      <c r="H9" s="10">
        <v>85.455</v>
      </c>
      <c r="I9" s="9"/>
    </row>
    <row r="10" ht="22" customHeight="1" spans="1:9">
      <c r="A10" s="9">
        <v>8</v>
      </c>
      <c r="B10" s="9" t="str">
        <f>"唐宝平"</f>
        <v>唐宝平</v>
      </c>
      <c r="C10" s="9" t="str">
        <f t="shared" si="0"/>
        <v>女</v>
      </c>
      <c r="D10" s="9" t="str">
        <f>"202301224818"</f>
        <v>202301224818</v>
      </c>
      <c r="E10" s="9" t="str">
        <f>"16"</f>
        <v>16</v>
      </c>
      <c r="F10" s="9" t="s">
        <v>14</v>
      </c>
      <c r="G10" s="9" t="s">
        <v>11</v>
      </c>
      <c r="H10" s="10">
        <v>84.39</v>
      </c>
      <c r="I10" s="9"/>
    </row>
    <row r="11" ht="22" customHeight="1" spans="1:9">
      <c r="A11" s="9">
        <v>9</v>
      </c>
      <c r="B11" s="9" t="str">
        <f>"彭唐妮"</f>
        <v>彭唐妮</v>
      </c>
      <c r="C11" s="9" t="str">
        <f t="shared" si="0"/>
        <v>女</v>
      </c>
      <c r="D11" s="9" t="str">
        <f>"202301220922"</f>
        <v>202301220922</v>
      </c>
      <c r="E11" s="9" t="str">
        <f>"09"</f>
        <v>09</v>
      </c>
      <c r="F11" s="9" t="s">
        <v>15</v>
      </c>
      <c r="G11" s="9" t="s">
        <v>11</v>
      </c>
      <c r="H11" s="10">
        <v>83.375</v>
      </c>
      <c r="I11" s="9"/>
    </row>
    <row r="12" ht="22" customHeight="1" spans="1:9">
      <c r="A12" s="9">
        <v>10</v>
      </c>
      <c r="B12" s="9" t="str">
        <f>"于志芳"</f>
        <v>于志芳</v>
      </c>
      <c r="C12" s="9" t="str">
        <f t="shared" si="0"/>
        <v>女</v>
      </c>
      <c r="D12" s="9" t="str">
        <f>"202301220709"</f>
        <v>202301220709</v>
      </c>
      <c r="E12" s="9" t="str">
        <f>"09"</f>
        <v>09</v>
      </c>
      <c r="F12" s="9" t="s">
        <v>15</v>
      </c>
      <c r="G12" s="9" t="s">
        <v>11</v>
      </c>
      <c r="H12" s="10">
        <v>82.275</v>
      </c>
      <c r="I12" s="9"/>
    </row>
    <row r="13" ht="22" customHeight="1" spans="1:9">
      <c r="A13" s="9">
        <v>11</v>
      </c>
      <c r="B13" s="9" t="str">
        <f>"周紫艳"</f>
        <v>周紫艳</v>
      </c>
      <c r="C13" s="9" t="str">
        <f t="shared" si="0"/>
        <v>女</v>
      </c>
      <c r="D13" s="9" t="str">
        <f>"202301220929"</f>
        <v>202301220929</v>
      </c>
      <c r="E13" s="9" t="str">
        <f>"09"</f>
        <v>09</v>
      </c>
      <c r="F13" s="9" t="s">
        <v>15</v>
      </c>
      <c r="G13" s="9" t="s">
        <v>11</v>
      </c>
      <c r="H13" s="10">
        <v>78.8</v>
      </c>
      <c r="I13" s="9"/>
    </row>
    <row r="14" ht="22" customHeight="1" spans="1:9">
      <c r="A14" s="9">
        <v>12</v>
      </c>
      <c r="B14" s="9" t="s">
        <v>16</v>
      </c>
      <c r="C14" s="9" t="s">
        <v>17</v>
      </c>
      <c r="D14" s="9" t="s">
        <v>18</v>
      </c>
      <c r="E14" s="9" t="str">
        <f>"09"</f>
        <v>09</v>
      </c>
      <c r="F14" s="9" t="s">
        <v>15</v>
      </c>
      <c r="G14" s="9" t="s">
        <v>11</v>
      </c>
      <c r="H14" s="10">
        <v>77.025</v>
      </c>
      <c r="I14" s="9"/>
    </row>
    <row r="15" ht="22" customHeight="1" spans="1:9">
      <c r="A15" s="9">
        <v>13</v>
      </c>
      <c r="B15" s="9" t="str">
        <f>"吕淑颖"</f>
        <v>吕淑颖</v>
      </c>
      <c r="C15" s="9" t="str">
        <f>"女"</f>
        <v>女</v>
      </c>
      <c r="D15" s="9" t="str">
        <f>"202301222705"</f>
        <v>202301222705</v>
      </c>
      <c r="E15" s="9" t="str">
        <f>"18"</f>
        <v>18</v>
      </c>
      <c r="F15" s="9" t="s">
        <v>19</v>
      </c>
      <c r="G15" s="9" t="s">
        <v>11</v>
      </c>
      <c r="H15" s="10">
        <v>75.435</v>
      </c>
      <c r="I15" s="9"/>
    </row>
    <row r="16" ht="22" customHeight="1" spans="1:9">
      <c r="A16" s="9">
        <v>14</v>
      </c>
      <c r="B16" s="9" t="str">
        <f>"曾依依"</f>
        <v>曾依依</v>
      </c>
      <c r="C16" s="9" t="str">
        <f>"女"</f>
        <v>女</v>
      </c>
      <c r="D16" s="9" t="str">
        <f>"202301222821"</f>
        <v>202301222821</v>
      </c>
      <c r="E16" s="9" t="str">
        <f>"18"</f>
        <v>18</v>
      </c>
      <c r="F16" s="9" t="s">
        <v>19</v>
      </c>
      <c r="G16" s="9" t="s">
        <v>11</v>
      </c>
      <c r="H16" s="10">
        <v>73.945</v>
      </c>
      <c r="I16" s="9"/>
    </row>
    <row r="17" ht="22" customHeight="1" spans="1:9">
      <c r="A17" s="9">
        <v>15</v>
      </c>
      <c r="B17" s="9" t="str">
        <f>"罗志豪"</f>
        <v>罗志豪</v>
      </c>
      <c r="C17" s="9" t="str">
        <f>"男"</f>
        <v>男</v>
      </c>
      <c r="D17" s="9" t="str">
        <f>"202301222605"</f>
        <v>202301222605</v>
      </c>
      <c r="E17" s="9" t="str">
        <f>"18"</f>
        <v>18</v>
      </c>
      <c r="F17" s="9" t="s">
        <v>19</v>
      </c>
      <c r="G17" s="9" t="s">
        <v>11</v>
      </c>
      <c r="H17" s="10">
        <v>73.795</v>
      </c>
      <c r="I17" s="9"/>
    </row>
    <row r="18" ht="22" customHeight="1" spans="1:9">
      <c r="A18" s="9">
        <v>16</v>
      </c>
      <c r="B18" s="9" t="str">
        <f>"吴连成"</f>
        <v>吴连成</v>
      </c>
      <c r="C18" s="9" t="str">
        <f>"男"</f>
        <v>男</v>
      </c>
      <c r="D18" s="9" t="str">
        <f>"202301222613"</f>
        <v>202301222613</v>
      </c>
      <c r="E18" s="9" t="str">
        <f>"18"</f>
        <v>18</v>
      </c>
      <c r="F18" s="9" t="s">
        <v>19</v>
      </c>
      <c r="G18" s="9" t="s">
        <v>11</v>
      </c>
      <c r="H18" s="10">
        <v>73.335</v>
      </c>
      <c r="I18" s="9"/>
    </row>
    <row r="19" ht="22" customHeight="1" spans="1:9">
      <c r="A19" s="9">
        <v>17</v>
      </c>
      <c r="B19" s="9" t="str">
        <f>"唐盈"</f>
        <v>唐盈</v>
      </c>
      <c r="C19" s="9" t="str">
        <f>"女"</f>
        <v>女</v>
      </c>
      <c r="D19" s="9" t="str">
        <f>"202301222623"</f>
        <v>202301222623</v>
      </c>
      <c r="E19" s="9" t="str">
        <f>"18"</f>
        <v>18</v>
      </c>
      <c r="F19" s="9" t="s">
        <v>19</v>
      </c>
      <c r="G19" s="9" t="s">
        <v>11</v>
      </c>
      <c r="H19" s="10">
        <v>73.06</v>
      </c>
      <c r="I19" s="9"/>
    </row>
    <row r="20" ht="22" customHeight="1" spans="1:9">
      <c r="A20" s="9">
        <v>18</v>
      </c>
      <c r="B20" s="9" t="str">
        <f>"吴秀青"</f>
        <v>吴秀青</v>
      </c>
      <c r="C20" s="9" t="str">
        <f>"女"</f>
        <v>女</v>
      </c>
      <c r="D20" s="9" t="str">
        <f>"202301224911"</f>
        <v>202301224911</v>
      </c>
      <c r="E20" s="9" t="str">
        <f>"14"</f>
        <v>14</v>
      </c>
      <c r="F20" s="9" t="s">
        <v>20</v>
      </c>
      <c r="G20" s="9" t="s">
        <v>11</v>
      </c>
      <c r="H20" s="10">
        <v>80.98</v>
      </c>
      <c r="I20" s="9"/>
    </row>
    <row r="21" ht="22" customHeight="1" spans="1:9">
      <c r="A21" s="9">
        <v>19</v>
      </c>
      <c r="B21" s="9" t="str">
        <f>"马继良"</f>
        <v>马继良</v>
      </c>
      <c r="C21" s="9" t="str">
        <f>"男"</f>
        <v>男</v>
      </c>
      <c r="D21" s="9" t="str">
        <f>"202301224908"</f>
        <v>202301224908</v>
      </c>
      <c r="E21" s="9" t="str">
        <f>"14"</f>
        <v>14</v>
      </c>
      <c r="F21" s="9" t="s">
        <v>20</v>
      </c>
      <c r="G21" s="9" t="s">
        <v>11</v>
      </c>
      <c r="H21" s="10">
        <v>76.29</v>
      </c>
      <c r="I21" s="9"/>
    </row>
    <row r="22" ht="22" customHeight="1" spans="1:9">
      <c r="A22" s="9">
        <v>20</v>
      </c>
      <c r="B22" s="9" t="str">
        <f>"唐滔"</f>
        <v>唐滔</v>
      </c>
      <c r="C22" s="9" t="str">
        <f>"男"</f>
        <v>男</v>
      </c>
      <c r="D22" s="9" t="str">
        <f>"202301224910"</f>
        <v>202301224910</v>
      </c>
      <c r="E22" s="9" t="str">
        <f>"14"</f>
        <v>14</v>
      </c>
      <c r="F22" s="9" t="s">
        <v>20</v>
      </c>
      <c r="G22" s="9" t="s">
        <v>11</v>
      </c>
      <c r="H22" s="10">
        <v>70.245</v>
      </c>
      <c r="I22" s="9"/>
    </row>
    <row r="23" ht="22" customHeight="1" spans="1:9">
      <c r="A23" s="9">
        <v>21</v>
      </c>
      <c r="B23" s="9" t="s">
        <v>21</v>
      </c>
      <c r="C23" s="9" t="s">
        <v>17</v>
      </c>
      <c r="D23" s="9" t="str">
        <f>"202301224917"</f>
        <v>202301224917</v>
      </c>
      <c r="E23" s="9" t="str">
        <f>"14"</f>
        <v>14</v>
      </c>
      <c r="F23" s="9" t="s">
        <v>20</v>
      </c>
      <c r="G23" s="9" t="s">
        <v>11</v>
      </c>
      <c r="H23" s="10">
        <v>68.985</v>
      </c>
      <c r="I23" s="9"/>
    </row>
    <row r="24" ht="22" customHeight="1" spans="1:9">
      <c r="A24" s="9">
        <v>22</v>
      </c>
      <c r="B24" s="9" t="str">
        <f>"庄珺"</f>
        <v>庄珺</v>
      </c>
      <c r="C24" s="9" t="str">
        <f t="shared" ref="C24:C31" si="1">"女"</f>
        <v>女</v>
      </c>
      <c r="D24" s="9" t="str">
        <f>"202301224835"</f>
        <v>202301224835</v>
      </c>
      <c r="E24" s="9" t="str">
        <f>"21"</f>
        <v>21</v>
      </c>
      <c r="F24" s="9" t="s">
        <v>22</v>
      </c>
      <c r="G24" s="9" t="s">
        <v>11</v>
      </c>
      <c r="H24" s="10">
        <v>78</v>
      </c>
      <c r="I24" s="9"/>
    </row>
    <row r="25" ht="22" customHeight="1" spans="1:9">
      <c r="A25" s="9">
        <v>23</v>
      </c>
      <c r="B25" s="9" t="str">
        <f>"孙语馨"</f>
        <v>孙语馨</v>
      </c>
      <c r="C25" s="9" t="str">
        <f t="shared" si="1"/>
        <v>女</v>
      </c>
      <c r="D25" s="9" t="str">
        <f>"202301224826"</f>
        <v>202301224826</v>
      </c>
      <c r="E25" s="9" t="str">
        <f>"21"</f>
        <v>21</v>
      </c>
      <c r="F25" s="9" t="s">
        <v>22</v>
      </c>
      <c r="G25" s="9" t="s">
        <v>11</v>
      </c>
      <c r="H25" s="10">
        <v>76.89</v>
      </c>
      <c r="I25" s="9"/>
    </row>
    <row r="26" ht="22" customHeight="1" spans="1:9">
      <c r="A26" s="9">
        <v>24</v>
      </c>
      <c r="B26" s="9" t="str">
        <f>"文霞"</f>
        <v>文霞</v>
      </c>
      <c r="C26" s="9" t="str">
        <f t="shared" si="1"/>
        <v>女</v>
      </c>
      <c r="D26" s="9" t="str">
        <f>"202301224104"</f>
        <v>202301224104</v>
      </c>
      <c r="E26" s="9" t="str">
        <f>"20"</f>
        <v>20</v>
      </c>
      <c r="F26" s="9" t="s">
        <v>23</v>
      </c>
      <c r="G26" s="9" t="s">
        <v>11</v>
      </c>
      <c r="H26" s="10">
        <v>77.715</v>
      </c>
      <c r="I26" s="9"/>
    </row>
    <row r="27" ht="22" customHeight="1" spans="1:9">
      <c r="A27" s="9">
        <v>25</v>
      </c>
      <c r="B27" s="9" t="str">
        <f>"肖惠中"</f>
        <v>肖惠中</v>
      </c>
      <c r="C27" s="9" t="str">
        <f t="shared" si="1"/>
        <v>女</v>
      </c>
      <c r="D27" s="9" t="str">
        <f>"202301224318"</f>
        <v>202301224318</v>
      </c>
      <c r="E27" s="9" t="str">
        <f>"17"</f>
        <v>17</v>
      </c>
      <c r="F27" s="9" t="s">
        <v>24</v>
      </c>
      <c r="G27" s="9" t="s">
        <v>11</v>
      </c>
      <c r="H27" s="10">
        <v>78.325</v>
      </c>
      <c r="I27" s="9"/>
    </row>
    <row r="28" ht="22" customHeight="1" spans="1:9">
      <c r="A28" s="9">
        <v>26</v>
      </c>
      <c r="B28" s="9" t="str">
        <f>"谭琼"</f>
        <v>谭琼</v>
      </c>
      <c r="C28" s="9" t="str">
        <f t="shared" si="1"/>
        <v>女</v>
      </c>
      <c r="D28" s="9" t="str">
        <f>"202301224622"</f>
        <v>202301224622</v>
      </c>
      <c r="E28" s="9" t="str">
        <f>"17"</f>
        <v>17</v>
      </c>
      <c r="F28" s="9" t="s">
        <v>24</v>
      </c>
      <c r="G28" s="9" t="s">
        <v>11</v>
      </c>
      <c r="H28" s="10">
        <v>76.24</v>
      </c>
      <c r="I28" s="9"/>
    </row>
    <row r="29" ht="22" customHeight="1" spans="1:9">
      <c r="A29" s="9">
        <v>27</v>
      </c>
      <c r="B29" s="9" t="str">
        <f>"唐妍"</f>
        <v>唐妍</v>
      </c>
      <c r="C29" s="9" t="str">
        <f t="shared" si="1"/>
        <v>女</v>
      </c>
      <c r="D29" s="9" t="str">
        <f>"202301222134"</f>
        <v>202301222134</v>
      </c>
      <c r="E29" s="9" t="str">
        <f>"10"</f>
        <v>10</v>
      </c>
      <c r="F29" s="9" t="s">
        <v>25</v>
      </c>
      <c r="G29" s="9" t="s">
        <v>11</v>
      </c>
      <c r="H29" s="10">
        <v>85.75</v>
      </c>
      <c r="I29" s="9"/>
    </row>
    <row r="30" ht="22" customHeight="1" spans="1:9">
      <c r="A30" s="9">
        <v>28</v>
      </c>
      <c r="B30" s="9" t="str">
        <f>"朱怡"</f>
        <v>朱怡</v>
      </c>
      <c r="C30" s="9" t="str">
        <f t="shared" si="1"/>
        <v>女</v>
      </c>
      <c r="D30" s="9" t="str">
        <f>"202301221608"</f>
        <v>202301221608</v>
      </c>
      <c r="E30" s="9" t="str">
        <f>"10"</f>
        <v>10</v>
      </c>
      <c r="F30" s="9" t="s">
        <v>25</v>
      </c>
      <c r="G30" s="9" t="s">
        <v>11</v>
      </c>
      <c r="H30" s="10">
        <v>83.405</v>
      </c>
      <c r="I30" s="9"/>
    </row>
    <row r="31" ht="22" customHeight="1" spans="1:9">
      <c r="A31" s="9">
        <v>29</v>
      </c>
      <c r="B31" s="9" t="str">
        <f>"邱佳夷"</f>
        <v>邱佳夷</v>
      </c>
      <c r="C31" s="9" t="str">
        <f t="shared" si="1"/>
        <v>女</v>
      </c>
      <c r="D31" s="9" t="str">
        <f>"202301221126"</f>
        <v>202301221126</v>
      </c>
      <c r="E31" s="9" t="str">
        <f>"10"</f>
        <v>10</v>
      </c>
      <c r="F31" s="9" t="s">
        <v>25</v>
      </c>
      <c r="G31" s="9" t="s">
        <v>11</v>
      </c>
      <c r="H31" s="10">
        <v>82.99</v>
      </c>
      <c r="I31" s="9"/>
    </row>
    <row r="32" ht="22" customHeight="1" spans="1:9">
      <c r="A32" s="9">
        <v>30</v>
      </c>
      <c r="B32" s="9" t="s">
        <v>26</v>
      </c>
      <c r="C32" s="9" t="s">
        <v>17</v>
      </c>
      <c r="D32" s="9" t="s">
        <v>27</v>
      </c>
      <c r="E32" s="9" t="str">
        <f>"10"</f>
        <v>10</v>
      </c>
      <c r="F32" s="9" t="s">
        <v>25</v>
      </c>
      <c r="G32" s="9" t="s">
        <v>11</v>
      </c>
      <c r="H32" s="10">
        <v>82.985</v>
      </c>
      <c r="I32" s="9"/>
    </row>
    <row r="33" ht="22" customHeight="1" spans="1:9">
      <c r="A33" s="9">
        <v>31</v>
      </c>
      <c r="B33" s="9" t="str">
        <f>"欧婷凤"</f>
        <v>欧婷凤</v>
      </c>
      <c r="C33" s="9" t="str">
        <f>"女"</f>
        <v>女</v>
      </c>
      <c r="D33" s="9" t="str">
        <f>"202301220434"</f>
        <v>202301220434</v>
      </c>
      <c r="E33" s="9" t="str">
        <f>"08"</f>
        <v>08</v>
      </c>
      <c r="F33" s="9" t="s">
        <v>28</v>
      </c>
      <c r="G33" s="9" t="s">
        <v>11</v>
      </c>
      <c r="H33" s="10">
        <v>83.835</v>
      </c>
      <c r="I33" s="9"/>
    </row>
    <row r="34" ht="22" customHeight="1" spans="1:9">
      <c r="A34" s="9">
        <v>32</v>
      </c>
      <c r="B34" s="9" t="s">
        <v>29</v>
      </c>
      <c r="C34" s="9" t="s">
        <v>17</v>
      </c>
      <c r="D34" s="9" t="s">
        <v>30</v>
      </c>
      <c r="E34" s="9" t="str">
        <f>"08"</f>
        <v>08</v>
      </c>
      <c r="F34" s="9" t="s">
        <v>28</v>
      </c>
      <c r="G34" s="9" t="s">
        <v>11</v>
      </c>
      <c r="H34" s="10">
        <v>83.38</v>
      </c>
      <c r="I34" s="9"/>
    </row>
    <row r="35" ht="22" customHeight="1" spans="1:9">
      <c r="A35" s="9">
        <v>33</v>
      </c>
      <c r="B35" s="9" t="str">
        <f>"伍玲玲"</f>
        <v>伍玲玲</v>
      </c>
      <c r="C35" s="9" t="str">
        <f t="shared" ref="C35:C41" si="2">"女"</f>
        <v>女</v>
      </c>
      <c r="D35" s="9" t="str">
        <f>"202301220427"</f>
        <v>202301220427</v>
      </c>
      <c r="E35" s="9" t="str">
        <f>"08"</f>
        <v>08</v>
      </c>
      <c r="F35" s="9" t="s">
        <v>28</v>
      </c>
      <c r="G35" s="9" t="s">
        <v>11</v>
      </c>
      <c r="H35" s="10">
        <v>81.785</v>
      </c>
      <c r="I35" s="9"/>
    </row>
    <row r="36" ht="22" customHeight="1" spans="1:9">
      <c r="A36" s="9">
        <v>34</v>
      </c>
      <c r="B36" s="9" t="str">
        <f>"李婷燕"</f>
        <v>李婷燕</v>
      </c>
      <c r="C36" s="9" t="str">
        <f t="shared" si="2"/>
        <v>女</v>
      </c>
      <c r="D36" s="9" t="str">
        <f>"202301220607"</f>
        <v>202301220607</v>
      </c>
      <c r="E36" s="9" t="str">
        <f>"08"</f>
        <v>08</v>
      </c>
      <c r="F36" s="9" t="s">
        <v>28</v>
      </c>
      <c r="G36" s="9" t="s">
        <v>11</v>
      </c>
      <c r="H36" s="10">
        <v>80.675</v>
      </c>
      <c r="I36" s="9"/>
    </row>
    <row r="37" ht="22" customHeight="1" spans="1:9">
      <c r="A37" s="9">
        <v>35</v>
      </c>
      <c r="B37" s="9" t="str">
        <f>"赵欢"</f>
        <v>赵欢</v>
      </c>
      <c r="C37" s="9" t="str">
        <f t="shared" si="2"/>
        <v>女</v>
      </c>
      <c r="D37" s="9" t="str">
        <f>"202301224933"</f>
        <v>202301224933</v>
      </c>
      <c r="E37" s="9" t="str">
        <f>"11"</f>
        <v>11</v>
      </c>
      <c r="F37" s="9" t="s">
        <v>31</v>
      </c>
      <c r="G37" s="9" t="s">
        <v>11</v>
      </c>
      <c r="H37" s="10">
        <v>83.39</v>
      </c>
      <c r="I37" s="9"/>
    </row>
    <row r="38" ht="22" customHeight="1" spans="1:9">
      <c r="A38" s="9">
        <v>36</v>
      </c>
      <c r="B38" s="9" t="str">
        <f>"唐萍"</f>
        <v>唐萍</v>
      </c>
      <c r="C38" s="9" t="str">
        <f t="shared" si="2"/>
        <v>女</v>
      </c>
      <c r="D38" s="9" t="str">
        <f>"202301224928"</f>
        <v>202301224928</v>
      </c>
      <c r="E38" s="9" t="str">
        <f>"11"</f>
        <v>11</v>
      </c>
      <c r="F38" s="9" t="s">
        <v>31</v>
      </c>
      <c r="G38" s="9" t="s">
        <v>11</v>
      </c>
      <c r="H38" s="10">
        <v>80.57</v>
      </c>
      <c r="I38" s="9"/>
    </row>
    <row r="39" ht="22" customHeight="1" spans="1:9">
      <c r="A39" s="9">
        <v>37</v>
      </c>
      <c r="B39" s="9" t="str">
        <f>"贺柳"</f>
        <v>贺柳</v>
      </c>
      <c r="C39" s="9" t="str">
        <f t="shared" si="2"/>
        <v>女</v>
      </c>
      <c r="D39" s="9" t="str">
        <f>"202301229123"</f>
        <v>202301229123</v>
      </c>
      <c r="E39" s="9" t="str">
        <f>"05"</f>
        <v>05</v>
      </c>
      <c r="F39" s="9" t="s">
        <v>10</v>
      </c>
      <c r="G39" s="9" t="s">
        <v>32</v>
      </c>
      <c r="H39" s="10">
        <v>79.89</v>
      </c>
      <c r="I39" s="9"/>
    </row>
    <row r="40" ht="22" customHeight="1" spans="1:9">
      <c r="A40" s="9">
        <v>38</v>
      </c>
      <c r="B40" s="9" t="str">
        <f>"王涵"</f>
        <v>王涵</v>
      </c>
      <c r="C40" s="9" t="str">
        <f t="shared" si="2"/>
        <v>女</v>
      </c>
      <c r="D40" s="9" t="str">
        <f>"202301229122"</f>
        <v>202301229122</v>
      </c>
      <c r="E40" s="9" t="str">
        <f>"05"</f>
        <v>05</v>
      </c>
      <c r="F40" s="9" t="s">
        <v>10</v>
      </c>
      <c r="G40" s="9" t="s">
        <v>32</v>
      </c>
      <c r="H40" s="10">
        <v>79.755</v>
      </c>
      <c r="I40" s="9"/>
    </row>
    <row r="41" ht="22" customHeight="1" spans="1:9">
      <c r="A41" s="9">
        <v>39</v>
      </c>
      <c r="B41" s="9" t="str">
        <f>"王春霖"</f>
        <v>王春霖</v>
      </c>
      <c r="C41" s="9" t="str">
        <f t="shared" si="2"/>
        <v>女</v>
      </c>
      <c r="D41" s="9" t="str">
        <f>"202301228624"</f>
        <v>202301228624</v>
      </c>
      <c r="E41" s="9" t="str">
        <f>"07"</f>
        <v>07</v>
      </c>
      <c r="F41" s="9" t="s">
        <v>14</v>
      </c>
      <c r="G41" s="9" t="s">
        <v>32</v>
      </c>
      <c r="H41" s="10">
        <v>76.96</v>
      </c>
      <c r="I41" s="9"/>
    </row>
    <row r="42" ht="22" customHeight="1" spans="1:9">
      <c r="A42" s="9">
        <v>40</v>
      </c>
      <c r="B42" s="9" t="str">
        <f>"谭小康"</f>
        <v>谭小康</v>
      </c>
      <c r="C42" s="9" t="str">
        <f>"男"</f>
        <v>男</v>
      </c>
      <c r="D42" s="9" t="str">
        <f>"202301229405"</f>
        <v>202301229405</v>
      </c>
      <c r="E42" s="9" t="str">
        <f>"02"</f>
        <v>02</v>
      </c>
      <c r="F42" s="9" t="s">
        <v>15</v>
      </c>
      <c r="G42" s="9" t="s">
        <v>32</v>
      </c>
      <c r="H42" s="10">
        <v>76.5</v>
      </c>
      <c r="I42" s="9"/>
    </row>
    <row r="43" ht="22" customHeight="1" spans="1:9">
      <c r="A43" s="9">
        <v>41</v>
      </c>
      <c r="B43" s="9" t="str">
        <f>"王辉"</f>
        <v>王辉</v>
      </c>
      <c r="C43" s="9" t="str">
        <f>"男"</f>
        <v>男</v>
      </c>
      <c r="D43" s="9" t="str">
        <f>"202301229416"</f>
        <v>202301229416</v>
      </c>
      <c r="E43" s="9" t="str">
        <f>"02"</f>
        <v>02</v>
      </c>
      <c r="F43" s="9" t="s">
        <v>15</v>
      </c>
      <c r="G43" s="9" t="s">
        <v>32</v>
      </c>
      <c r="H43" s="10">
        <v>73.65</v>
      </c>
      <c r="I43" s="9"/>
    </row>
    <row r="44" ht="22" customHeight="1" spans="1:9">
      <c r="A44" s="9">
        <v>42</v>
      </c>
      <c r="B44" s="9" t="str">
        <f>"万之璇"</f>
        <v>万之璇</v>
      </c>
      <c r="C44" s="9" t="str">
        <f>"女"</f>
        <v>女</v>
      </c>
      <c r="D44" s="9" t="str">
        <f>"202301229603"</f>
        <v>202301229603</v>
      </c>
      <c r="E44" s="9" t="str">
        <f>"06"</f>
        <v>06</v>
      </c>
      <c r="F44" s="9" t="s">
        <v>20</v>
      </c>
      <c r="G44" s="9" t="s">
        <v>32</v>
      </c>
      <c r="H44" s="10">
        <v>84.775</v>
      </c>
      <c r="I44" s="9"/>
    </row>
    <row r="45" ht="22" customHeight="1" spans="1:9">
      <c r="A45" s="9">
        <v>43</v>
      </c>
      <c r="B45" s="9" t="str">
        <f>"胡宏斌"</f>
        <v>胡宏斌</v>
      </c>
      <c r="C45" s="9" t="str">
        <f>"男"</f>
        <v>男</v>
      </c>
      <c r="D45" s="9" t="str">
        <f>"202301228820"</f>
        <v>202301228820</v>
      </c>
      <c r="E45" s="9" t="str">
        <f>"03"</f>
        <v>03</v>
      </c>
      <c r="F45" s="9" t="s">
        <v>25</v>
      </c>
      <c r="G45" s="9" t="s">
        <v>32</v>
      </c>
      <c r="H45" s="10">
        <v>80.25</v>
      </c>
      <c r="I45" s="9"/>
    </row>
    <row r="46" ht="22" customHeight="1" spans="1:9">
      <c r="A46" s="9">
        <v>44</v>
      </c>
      <c r="B46" s="9" t="s">
        <v>33</v>
      </c>
      <c r="C46" s="9" t="s">
        <v>17</v>
      </c>
      <c r="D46" s="9" t="s">
        <v>34</v>
      </c>
      <c r="E46" s="9" t="str">
        <f>"03"</f>
        <v>03</v>
      </c>
      <c r="F46" s="9" t="s">
        <v>25</v>
      </c>
      <c r="G46" s="9" t="s">
        <v>32</v>
      </c>
      <c r="H46" s="10">
        <v>79.08</v>
      </c>
      <c r="I46" s="9"/>
    </row>
    <row r="47" ht="22" customHeight="1" spans="1:9">
      <c r="A47" s="9">
        <v>45</v>
      </c>
      <c r="B47" s="9" t="str">
        <f>"胡先达"</f>
        <v>胡先达</v>
      </c>
      <c r="C47" s="9" t="str">
        <f>"男"</f>
        <v>男</v>
      </c>
      <c r="D47" s="9" t="str">
        <f>"202301229333"</f>
        <v>202301229333</v>
      </c>
      <c r="E47" s="9" t="str">
        <f>"01"</f>
        <v>01</v>
      </c>
      <c r="F47" s="9" t="s">
        <v>28</v>
      </c>
      <c r="G47" s="9" t="s">
        <v>32</v>
      </c>
      <c r="H47" s="10">
        <v>80.95</v>
      </c>
      <c r="I47" s="9"/>
    </row>
    <row r="48" ht="22" customHeight="1" spans="1:9">
      <c r="A48" s="9">
        <v>46</v>
      </c>
      <c r="B48" s="9" t="str">
        <f>"肖言萍"</f>
        <v>肖言萍</v>
      </c>
      <c r="C48" s="9" t="str">
        <f t="shared" ref="C48:C55" si="3">"女"</f>
        <v>女</v>
      </c>
      <c r="D48" s="9" t="str">
        <f>"202301229323"</f>
        <v>202301229323</v>
      </c>
      <c r="E48" s="9" t="str">
        <f>"01"</f>
        <v>01</v>
      </c>
      <c r="F48" s="9" t="s">
        <v>28</v>
      </c>
      <c r="G48" s="9" t="s">
        <v>32</v>
      </c>
      <c r="H48" s="10">
        <v>80.845</v>
      </c>
      <c r="I48" s="9"/>
    </row>
    <row r="49" ht="22" customHeight="1" spans="1:9">
      <c r="A49" s="9">
        <v>47</v>
      </c>
      <c r="B49" s="9" t="str">
        <f>"杨雪儿"</f>
        <v>杨雪儿</v>
      </c>
      <c r="C49" s="9" t="str">
        <f t="shared" si="3"/>
        <v>女</v>
      </c>
      <c r="D49" s="9" t="str">
        <f>"202301226010"</f>
        <v>202301226010</v>
      </c>
      <c r="E49" s="9" t="str">
        <f>"27"</f>
        <v>27</v>
      </c>
      <c r="F49" s="9" t="s">
        <v>13</v>
      </c>
      <c r="G49" s="9" t="s">
        <v>35</v>
      </c>
      <c r="H49" s="10">
        <v>83.74</v>
      </c>
      <c r="I49" s="9"/>
    </row>
    <row r="50" ht="22" customHeight="1" spans="1:9">
      <c r="A50" s="9">
        <v>48</v>
      </c>
      <c r="B50" s="9" t="str">
        <f>"雷菲"</f>
        <v>雷菲</v>
      </c>
      <c r="C50" s="9" t="str">
        <f t="shared" si="3"/>
        <v>女</v>
      </c>
      <c r="D50" s="9" t="str">
        <f>"202301226406"</f>
        <v>202301226406</v>
      </c>
      <c r="E50" s="9" t="str">
        <f>"27"</f>
        <v>27</v>
      </c>
      <c r="F50" s="9" t="s">
        <v>13</v>
      </c>
      <c r="G50" s="9" t="s">
        <v>35</v>
      </c>
      <c r="H50" s="10">
        <v>83.19</v>
      </c>
      <c r="I50" s="9"/>
    </row>
    <row r="51" ht="22" customHeight="1" spans="1:9">
      <c r="A51" s="9">
        <v>49</v>
      </c>
      <c r="B51" s="9" t="str">
        <f>"胡康凤"</f>
        <v>胡康凤</v>
      </c>
      <c r="C51" s="9" t="str">
        <f t="shared" si="3"/>
        <v>女</v>
      </c>
      <c r="D51" s="9" t="str">
        <f>"202301234431"</f>
        <v>202301234431</v>
      </c>
      <c r="E51" s="9" t="str">
        <f>"23"</f>
        <v>23</v>
      </c>
      <c r="F51" s="9" t="s">
        <v>15</v>
      </c>
      <c r="G51" s="9" t="s">
        <v>35</v>
      </c>
      <c r="H51" s="10">
        <v>86.55</v>
      </c>
      <c r="I51" s="9"/>
    </row>
    <row r="52" ht="22" customHeight="1" spans="1:9">
      <c r="A52" s="9">
        <v>50</v>
      </c>
      <c r="B52" s="9" t="str">
        <f>"刘荣"</f>
        <v>刘荣</v>
      </c>
      <c r="C52" s="9" t="str">
        <f t="shared" si="3"/>
        <v>女</v>
      </c>
      <c r="D52" s="9" t="str">
        <f>"202301231615"</f>
        <v>202301231615</v>
      </c>
      <c r="E52" s="9" t="str">
        <f>"23"</f>
        <v>23</v>
      </c>
      <c r="F52" s="9" t="s">
        <v>15</v>
      </c>
      <c r="G52" s="9" t="s">
        <v>35</v>
      </c>
      <c r="H52" s="10">
        <v>86.475</v>
      </c>
      <c r="I52" s="9"/>
    </row>
    <row r="53" ht="22" customHeight="1" spans="1:9">
      <c r="A53" s="9">
        <v>51</v>
      </c>
      <c r="B53" s="9" t="str">
        <f>"黎佳丽"</f>
        <v>黎佳丽</v>
      </c>
      <c r="C53" s="9" t="str">
        <f t="shared" si="3"/>
        <v>女</v>
      </c>
      <c r="D53" s="9" t="str">
        <f>"202301225319"</f>
        <v>202301225319</v>
      </c>
      <c r="E53" s="9" t="str">
        <f>"26"</f>
        <v>26</v>
      </c>
      <c r="F53" s="9" t="s">
        <v>19</v>
      </c>
      <c r="G53" s="9" t="s">
        <v>35</v>
      </c>
      <c r="H53" s="10">
        <v>74.175</v>
      </c>
      <c r="I53" s="9"/>
    </row>
    <row r="54" ht="22" customHeight="1" spans="1:9">
      <c r="A54" s="9">
        <v>52</v>
      </c>
      <c r="B54" s="9" t="str">
        <f>"文叠"</f>
        <v>文叠</v>
      </c>
      <c r="C54" s="9" t="str">
        <f t="shared" si="3"/>
        <v>女</v>
      </c>
      <c r="D54" s="9" t="str">
        <f>"202301225402"</f>
        <v>202301225402</v>
      </c>
      <c r="E54" s="9" t="str">
        <f>"26"</f>
        <v>26</v>
      </c>
      <c r="F54" s="9" t="s">
        <v>19</v>
      </c>
      <c r="G54" s="9" t="s">
        <v>35</v>
      </c>
      <c r="H54" s="10">
        <v>72.395</v>
      </c>
      <c r="I54" s="9"/>
    </row>
    <row r="55" ht="22" customHeight="1" spans="1:9">
      <c r="A55" s="9">
        <v>53</v>
      </c>
      <c r="B55" s="9" t="str">
        <f>"陈丽娜"</f>
        <v>陈丽娜</v>
      </c>
      <c r="C55" s="9" t="str">
        <f t="shared" si="3"/>
        <v>女</v>
      </c>
      <c r="D55" s="9" t="str">
        <f>"202301225333"</f>
        <v>202301225333</v>
      </c>
      <c r="E55" s="9" t="str">
        <f>"26"</f>
        <v>26</v>
      </c>
      <c r="F55" s="9" t="s">
        <v>19</v>
      </c>
      <c r="G55" s="9" t="s">
        <v>35</v>
      </c>
      <c r="H55" s="10">
        <v>71.29</v>
      </c>
      <c r="I55" s="9"/>
    </row>
    <row r="56" ht="22" customHeight="1" spans="1:9">
      <c r="A56" s="9">
        <v>54</v>
      </c>
      <c r="B56" s="9" t="str">
        <f>"刘中正"</f>
        <v>刘中正</v>
      </c>
      <c r="C56" s="9" t="str">
        <f>"男"</f>
        <v>男</v>
      </c>
      <c r="D56" s="9" t="str">
        <f>"202301225133"</f>
        <v>202301225133</v>
      </c>
      <c r="E56" s="9" t="str">
        <f>"26"</f>
        <v>26</v>
      </c>
      <c r="F56" s="9" t="s">
        <v>19</v>
      </c>
      <c r="G56" s="9" t="s">
        <v>35</v>
      </c>
      <c r="H56" s="10">
        <v>70.745</v>
      </c>
      <c r="I56" s="9"/>
    </row>
    <row r="57" ht="22" customHeight="1" spans="1:9">
      <c r="A57" s="9">
        <v>55</v>
      </c>
      <c r="B57" s="9" t="str">
        <f>"陈丽兰"</f>
        <v>陈丽兰</v>
      </c>
      <c r="C57" s="9" t="str">
        <f>"女"</f>
        <v>女</v>
      </c>
      <c r="D57" s="9" t="str">
        <f>"202301225910"</f>
        <v>202301225910</v>
      </c>
      <c r="E57" s="9" t="str">
        <f>"28"</f>
        <v>28</v>
      </c>
      <c r="F57" s="9" t="s">
        <v>22</v>
      </c>
      <c r="G57" s="9" t="s">
        <v>35</v>
      </c>
      <c r="H57" s="10">
        <v>80.355</v>
      </c>
      <c r="I57" s="9"/>
    </row>
    <row r="58" ht="22" customHeight="1" spans="1:9">
      <c r="A58" s="9">
        <v>56</v>
      </c>
      <c r="B58" s="9" t="str">
        <f>"魏倩英"</f>
        <v>魏倩英</v>
      </c>
      <c r="C58" s="9" t="str">
        <f t="shared" ref="C58:C65" si="4">"女"</f>
        <v>女</v>
      </c>
      <c r="D58" s="9" t="str">
        <f>"202301228505"</f>
        <v>202301228505</v>
      </c>
      <c r="E58" s="9" t="str">
        <f>"25"</f>
        <v>25</v>
      </c>
      <c r="F58" s="9" t="s">
        <v>24</v>
      </c>
      <c r="G58" s="9" t="s">
        <v>35</v>
      </c>
      <c r="H58" s="10">
        <v>76.39</v>
      </c>
      <c r="I58" s="9"/>
    </row>
    <row r="59" ht="22" customHeight="1" spans="1:9">
      <c r="A59" s="9">
        <v>57</v>
      </c>
      <c r="B59" s="9" t="str">
        <f>"张筱柔"</f>
        <v>张筱柔</v>
      </c>
      <c r="C59" s="9" t="str">
        <f t="shared" si="4"/>
        <v>女</v>
      </c>
      <c r="D59" s="9" t="str">
        <f>"202301228207"</f>
        <v>202301228207</v>
      </c>
      <c r="E59" s="9" t="str">
        <f>"25"</f>
        <v>25</v>
      </c>
      <c r="F59" s="9" t="s">
        <v>24</v>
      </c>
      <c r="G59" s="9" t="s">
        <v>35</v>
      </c>
      <c r="H59" s="10">
        <v>75.58</v>
      </c>
      <c r="I59" s="9"/>
    </row>
    <row r="60" ht="22" customHeight="1" spans="1:9">
      <c r="A60" s="9">
        <v>58</v>
      </c>
      <c r="B60" s="9" t="str">
        <f>"陈茹艺"</f>
        <v>陈茹艺</v>
      </c>
      <c r="C60" s="9" t="str">
        <f t="shared" si="4"/>
        <v>女</v>
      </c>
      <c r="D60" s="9" t="str">
        <f>"202301228402"</f>
        <v>202301228402</v>
      </c>
      <c r="E60" s="9" t="str">
        <f>"25"</f>
        <v>25</v>
      </c>
      <c r="F60" s="9" t="s">
        <v>24</v>
      </c>
      <c r="G60" s="9" t="s">
        <v>35</v>
      </c>
      <c r="H60" s="10">
        <v>73.275</v>
      </c>
      <c r="I60" s="9"/>
    </row>
    <row r="61" ht="22" customHeight="1" spans="1:9">
      <c r="A61" s="9">
        <v>59</v>
      </c>
      <c r="B61" s="9" t="str">
        <f>"肖雯倩"</f>
        <v>肖雯倩</v>
      </c>
      <c r="C61" s="9" t="str">
        <f t="shared" si="4"/>
        <v>女</v>
      </c>
      <c r="D61" s="9" t="str">
        <f>"202301227114"</f>
        <v>202301227114</v>
      </c>
      <c r="E61" s="9" t="str">
        <f>"24"</f>
        <v>24</v>
      </c>
      <c r="F61" s="9" t="s">
        <v>25</v>
      </c>
      <c r="G61" s="9" t="s">
        <v>35</v>
      </c>
      <c r="H61" s="10">
        <v>84.92</v>
      </c>
      <c r="I61" s="9"/>
    </row>
    <row r="62" ht="22" customHeight="1" spans="1:9">
      <c r="A62" s="9">
        <v>60</v>
      </c>
      <c r="B62" s="9" t="str">
        <f>"纪玲星"</f>
        <v>纪玲星</v>
      </c>
      <c r="C62" s="9" t="str">
        <f t="shared" si="4"/>
        <v>女</v>
      </c>
      <c r="D62" s="9" t="str">
        <f>"202301227412"</f>
        <v>202301227412</v>
      </c>
      <c r="E62" s="9" t="str">
        <f>"24"</f>
        <v>24</v>
      </c>
      <c r="F62" s="9" t="s">
        <v>25</v>
      </c>
      <c r="G62" s="9" t="s">
        <v>35</v>
      </c>
      <c r="H62" s="10">
        <v>84.175</v>
      </c>
      <c r="I62" s="9"/>
    </row>
    <row r="63" ht="22" customHeight="1" spans="1:9">
      <c r="A63" s="9">
        <v>61</v>
      </c>
      <c r="B63" s="9" t="str">
        <f>"陈涵"</f>
        <v>陈涵</v>
      </c>
      <c r="C63" s="9" t="str">
        <f t="shared" si="4"/>
        <v>女</v>
      </c>
      <c r="D63" s="9" t="str">
        <f>"202301237020"</f>
        <v>202301237020</v>
      </c>
      <c r="E63" s="9" t="str">
        <f>"22"</f>
        <v>22</v>
      </c>
      <c r="F63" s="9" t="s">
        <v>28</v>
      </c>
      <c r="G63" s="9" t="s">
        <v>35</v>
      </c>
      <c r="H63" s="10">
        <v>83.355</v>
      </c>
      <c r="I63" s="9"/>
    </row>
    <row r="64" ht="22" customHeight="1" spans="1:9">
      <c r="A64" s="9">
        <v>62</v>
      </c>
      <c r="B64" s="9" t="str">
        <f>"龙紫嫣"</f>
        <v>龙紫嫣</v>
      </c>
      <c r="C64" s="9" t="str">
        <f t="shared" si="4"/>
        <v>女</v>
      </c>
      <c r="D64" s="9" t="str">
        <f>"202301239008"</f>
        <v>202301239008</v>
      </c>
      <c r="E64" s="9" t="str">
        <f>"22"</f>
        <v>22</v>
      </c>
      <c r="F64" s="9" t="s">
        <v>28</v>
      </c>
      <c r="G64" s="9" t="s">
        <v>35</v>
      </c>
      <c r="H64" s="10">
        <v>82.88</v>
      </c>
      <c r="I64" s="9"/>
    </row>
    <row r="65" ht="22" customHeight="1" spans="1:9">
      <c r="A65" s="9">
        <v>63</v>
      </c>
      <c r="B65" s="9" t="str">
        <f>"唐瑶"</f>
        <v>唐瑶</v>
      </c>
      <c r="C65" s="9" t="str">
        <f t="shared" si="4"/>
        <v>女</v>
      </c>
      <c r="D65" s="9" t="str">
        <f>"202301237531"</f>
        <v>202301237531</v>
      </c>
      <c r="E65" s="9" t="str">
        <f>"22"</f>
        <v>22</v>
      </c>
      <c r="F65" s="9" t="s">
        <v>28</v>
      </c>
      <c r="G65" s="9" t="s">
        <v>35</v>
      </c>
      <c r="H65" s="10">
        <v>81.615</v>
      </c>
      <c r="I65" s="9"/>
    </row>
  </sheetData>
  <autoFilter ref="A2:J65">
    <extLst/>
  </autoFilter>
  <sortState ref="A3:K69">
    <sortCondition ref="G3:G69"/>
    <sortCondition ref="F3:F69"/>
    <sortCondition ref="H3:H69" descending="1"/>
  </sortState>
  <mergeCells count="1">
    <mergeCell ref="A1:I1"/>
  </mergeCells>
  <pageMargins left="0.47244094488189" right="0.078740157480315" top="0.31496062992126" bottom="0.275590551181102" header="0.196850393700787" footer="0.118110236220472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5473_64ad552749313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WPS_1652411081</cp:lastModifiedBy>
  <dcterms:created xsi:type="dcterms:W3CDTF">2023-07-11T13:36:00Z</dcterms:created>
  <cp:lastPrinted>2023-08-25T11:28:00Z</cp:lastPrinted>
  <dcterms:modified xsi:type="dcterms:W3CDTF">2023-10-16T08:36:04Z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73D93132B86B42F6A0D0908909C7C772_13</vt:lpwstr>
  </property>
  <property fmtid="{D5CDD505-2E9C-101B-9397-08002B2CF9AE}" pid="3" name="KSOProductBuildVer">
    <vt:lpwstr>2052-12.1.0.15712</vt:lpwstr>
  </property>
</Properties>
</file>